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trutture abitative" sheetId="1" r:id="rId1"/>
    <sheet name="centri 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25" i="2" l="1"/>
  <c r="G25" i="2"/>
  <c r="F25" i="2"/>
  <c r="H21" i="2"/>
  <c r="G21" i="2"/>
  <c r="F21" i="2"/>
  <c r="H19" i="2"/>
  <c r="G19" i="2"/>
  <c r="F19" i="2"/>
  <c r="E19" i="2"/>
  <c r="D19" i="2"/>
  <c r="C19" i="2"/>
  <c r="H18" i="2"/>
  <c r="F18" i="2"/>
  <c r="E18" i="2"/>
  <c r="D18" i="2"/>
  <c r="G18" i="2" s="1"/>
  <c r="C18" i="2"/>
  <c r="E16" i="2"/>
  <c r="E27" i="2" s="1"/>
  <c r="D16" i="2"/>
  <c r="D27" i="2" s="1"/>
  <c r="C16" i="2"/>
  <c r="C27" i="2" s="1"/>
  <c r="H15" i="2"/>
  <c r="G15" i="2"/>
  <c r="F15" i="2"/>
  <c r="H13" i="2"/>
  <c r="G13" i="2"/>
  <c r="F13" i="2"/>
  <c r="H12" i="2"/>
  <c r="G12" i="2"/>
  <c r="F12" i="2"/>
  <c r="F16" i="2" s="1"/>
  <c r="F27" i="2" s="1"/>
  <c r="H10" i="2"/>
  <c r="G10" i="2"/>
  <c r="F10" i="2"/>
  <c r="H9" i="2"/>
  <c r="G9" i="2"/>
  <c r="F9" i="2"/>
  <c r="H8" i="2"/>
  <c r="H16" i="2" s="1"/>
  <c r="H27" i="2" s="1"/>
  <c r="G8" i="2"/>
  <c r="G16" i="2" s="1"/>
  <c r="F8" i="2"/>
  <c r="J26" i="1"/>
  <c r="J25" i="1"/>
  <c r="E25" i="1"/>
  <c r="J21" i="1"/>
  <c r="E21" i="1"/>
  <c r="J20" i="1"/>
  <c r="E20" i="1"/>
  <c r="J19" i="1"/>
  <c r="C19" i="1"/>
  <c r="E19" i="1" s="1"/>
  <c r="C18" i="1"/>
  <c r="J18" i="1" s="1"/>
  <c r="E16" i="1"/>
  <c r="D16" i="1"/>
  <c r="D27" i="1" s="1"/>
  <c r="C16" i="1"/>
  <c r="C28" i="1" s="1"/>
  <c r="J15" i="1"/>
  <c r="E15" i="1"/>
  <c r="J13" i="1"/>
  <c r="E13" i="1"/>
  <c r="J12" i="1"/>
  <c r="E12" i="1"/>
  <c r="J11" i="1"/>
  <c r="E11" i="1"/>
  <c r="J9" i="1"/>
  <c r="E9" i="1"/>
  <c r="J8" i="1"/>
  <c r="E8" i="1"/>
  <c r="J7" i="1"/>
  <c r="F7" i="1"/>
  <c r="G7" i="1" s="1"/>
  <c r="H7" i="1" s="1"/>
  <c r="E7" i="1"/>
  <c r="G27" i="2" l="1"/>
  <c r="E28" i="1"/>
  <c r="E18" i="1"/>
</calcChain>
</file>

<file path=xl/comments1.xml><?xml version="1.0" encoding="utf-8"?>
<comments xmlns="http://schemas.openxmlformats.org/spreadsheetml/2006/main">
  <authors>
    <author>Gabriele Giugliano</author>
  </authors>
  <commentList>
    <comment ref="C25" authorId="0">
      <text>
        <r>
          <rPr>
            <b/>
            <sz val="9"/>
            <color indexed="81"/>
            <rFont val="Tahoma"/>
            <family val="2"/>
          </rPr>
          <t>Gabriele Giugliano:</t>
        </r>
        <r>
          <rPr>
            <sz val="9"/>
            <color indexed="81"/>
            <rFont val="Tahoma"/>
            <family val="2"/>
          </rPr>
          <t xml:space="preserve">
(di cui 1,37 per farmaci e prestazioni sanitarie (500 anno /365 gg) +0,43 per il resto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Gabriele Giugliano:</t>
        </r>
        <r>
          <rPr>
            <sz val="9"/>
            <color indexed="81"/>
            <rFont val="Tahoma"/>
            <family val="2"/>
          </rPr>
          <t xml:space="preserve">
=0,43 + 14,67% = </t>
        </r>
      </text>
    </comment>
  </commentList>
</comments>
</file>

<file path=xl/sharedStrings.xml><?xml version="1.0" encoding="utf-8"?>
<sst xmlns="http://schemas.openxmlformats.org/spreadsheetml/2006/main" count="69" uniqueCount="58">
  <si>
    <t>STRUTTURE DI CUI ALL'ART. 1 COMMA 2 LETTERA A)</t>
  </si>
  <si>
    <t xml:space="preserve">STIMA DEI COSTI MEDI DI RIFERIMENTO </t>
  </si>
  <si>
    <t>CAPIENZA 50 POSTI</t>
  </si>
  <si>
    <t>SERVIZIO DI ACCOGLIENZA CON STRUTTURE MESSE A DISPOSIZIONE DALL'ENTE GESTORE</t>
  </si>
  <si>
    <t>PERSONALE</t>
  </si>
  <si>
    <t>SERVIZIO DI TRASPORTO</t>
  </si>
  <si>
    <t>EFFETTI LETTERECCI E PRODOTTI PER IGIENE PERSONALE</t>
  </si>
  <si>
    <t>COSTO STRUTTURA (AFFITTO O AFFITTO FIGURATIVO, UTENZE)</t>
  </si>
  <si>
    <t>SERVIZIO DI FORNITURA DERRATE ALIMENTARI E RELATIVI UTENSILI</t>
  </si>
  <si>
    <t>FORNITURA DI BENI MONOUSO</t>
  </si>
  <si>
    <t xml:space="preserve">FORNITURA UTENSILI COTTURA </t>
  </si>
  <si>
    <t>DERRATE</t>
  </si>
  <si>
    <t>SERVIZIO DI PULIZIA</t>
  </si>
  <si>
    <t>FORNITURA DI ATTREZZATURE PER LE PULIZIE, PRODOTTI PER LE PULIZIE DELLE STOVIGLIE, LAVAGGIO INDUMENTI E PULIZIE E IGIENE AMBIENTALE</t>
  </si>
  <si>
    <t>TOTALE</t>
  </si>
  <si>
    <t>PRESTAZIONI AGGIUNTIVE OGGETTO DI SEPARATA RENDICONTAZIONE</t>
  </si>
  <si>
    <t>KIT DI PRIMO INGRESSO PER SINGOLO MIGRANTE*</t>
  </si>
  <si>
    <t>SCHEDA TELEFONICA UNA TANTUM ALL'INGRESSO**</t>
  </si>
  <si>
    <t>POCKET MONEY</t>
  </si>
  <si>
    <t>PANNOLINI PER NEONATI (fino a 30 mesi)</t>
  </si>
  <si>
    <t>INTERVENTO A CHIAMATA OPERATORE NOTTURNO (ipotizzando max 8 ore intervento pro-die)***</t>
  </si>
  <si>
    <r>
      <t xml:space="preserve">INTERVENTO A CHIAMATA MEDICO PER </t>
    </r>
    <r>
      <rPr>
        <b/>
        <i/>
        <sz val="10"/>
        <color theme="1"/>
        <rFont val="Calibri"/>
        <family val="2"/>
        <scheme val="minor"/>
      </rPr>
      <t>VISITE PRIMO INGRESSO E PRIMO SOCCORSO</t>
    </r>
    <r>
      <rPr>
        <i/>
        <sz val="10"/>
        <color theme="1"/>
        <rFont val="Calibri"/>
        <family val="2"/>
        <scheme val="minor"/>
      </rPr>
      <t xml:space="preserve">  (ipotizzando </t>
    </r>
    <r>
      <rPr>
        <b/>
        <i/>
        <sz val="10"/>
        <color theme="1"/>
        <rFont val="Calibri"/>
        <family val="2"/>
        <scheme val="minor"/>
      </rPr>
      <t>max 4 ore all’anno pro-capite</t>
    </r>
    <r>
      <rPr>
        <i/>
        <sz val="10"/>
        <color theme="1"/>
        <rFont val="Calibri"/>
        <family val="2"/>
        <scheme val="minor"/>
      </rPr>
      <t xml:space="preserve">)****                          </t>
    </r>
  </si>
  <si>
    <r>
      <t>INTERVENTO A</t>
    </r>
    <r>
      <rPr>
        <b/>
        <i/>
        <sz val="10"/>
        <color theme="1"/>
        <rFont val="Calibri"/>
        <family val="2"/>
        <scheme val="minor"/>
      </rPr>
      <t xml:space="preserve"> CHIAMATA MEDICO IN REPERIBILITA'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(ipotizzando </t>
    </r>
    <r>
      <rPr>
        <b/>
        <i/>
        <sz val="10"/>
        <color theme="1"/>
        <rFont val="Calibri"/>
        <family val="2"/>
        <scheme val="minor"/>
      </rPr>
      <t>max 4 ore di intervento pro-die</t>
    </r>
    <r>
      <rPr>
        <i/>
        <sz val="10"/>
        <color theme="1"/>
        <rFont val="Calibri"/>
        <family val="2"/>
        <scheme val="minor"/>
      </rPr>
      <t>)*****</t>
    </r>
  </si>
  <si>
    <t>FARMACI E PRESTAZIONI SANITARIE NON COPERTE DAL SSN NEL LIMITE DI 500 EURO ANNO PER CIASCUN POSTO DI ACCOGLIENZA ED INDIPENDENTMENTE DAL RELATIVO TURNOVER</t>
  </si>
  <si>
    <t>MATERIALE DIDATTICO, TRASPORTO SCOLASTICO, MATERIALE LUDICO</t>
  </si>
  <si>
    <t>TOTALE MASSIMO GIORNALIERO</t>
  </si>
  <si>
    <t>*IL COSTO DEL KIT DI PRIMO INGRESSO PER SINGOLO MIGRANTE è DI 173 EURO. IL COSTO PRO-DIE/PRO-CAPITE è DI 1,90 EURO, CONSIDERANDO UN SECONDO KIT DA 173 EURO AL CAMBIO DI STAGIONE ED UN TURNOVER ALL'ANNO (346 X 2 / 365 GG)</t>
  </si>
  <si>
    <t>** IL COSTO DELLA SCHEDA TELEFONICA UNA TANTUM è PARI A 5,00 EURO. IL COSTO PRO-DIE/PRO-CAPITE, CONSIDERANDO UN TURNOVER ALL'ANNO, AMMONTA A EURO 0,027</t>
  </si>
  <si>
    <r>
      <t xml:space="preserve">*** IL COSTO PRO-DIE/PROCAPITE DELL’INTEREVENTO A CHIAMATA DELL’OPERATORE NOTTURNO È DI € 3,82 IN CASO DI INTEREVENTO IN GIORNI </t>
    </r>
    <r>
      <rPr>
        <b/>
        <i/>
        <sz val="9"/>
        <color theme="1"/>
        <rFont val="Calibri"/>
        <family val="2"/>
        <scheme val="minor"/>
      </rPr>
      <t>NON FESTIVI.</t>
    </r>
    <r>
      <rPr>
        <i/>
        <sz val="9"/>
        <color theme="1"/>
        <rFont val="Calibri"/>
        <family val="2"/>
        <scheme val="minor"/>
      </rPr>
      <t xml:space="preserve"> IN CASO DI INTERVENTO DELL’OPERATORE NOTURNO NEI GIORNI </t>
    </r>
    <r>
      <rPr>
        <b/>
        <i/>
        <sz val="9"/>
        <color theme="1"/>
        <rFont val="Calibri"/>
        <family val="2"/>
        <scheme val="minor"/>
      </rPr>
      <t>FESTIVI</t>
    </r>
    <r>
      <rPr>
        <i/>
        <sz val="9"/>
        <color theme="1"/>
        <rFont val="Calibri"/>
        <family val="2"/>
        <scheme val="minor"/>
      </rPr>
      <t xml:space="preserve"> IL PREDETTO COSTO PRO-DIE/PRO-CAPITE AMMONTA AD EURO </t>
    </r>
    <r>
      <rPr>
        <b/>
        <i/>
        <sz val="9"/>
        <color theme="1"/>
        <rFont val="Calibri"/>
        <family val="2"/>
        <scheme val="minor"/>
      </rPr>
      <t>4,41 ED IL COSTO TOTALE MASSIMO GIORNALIERO SARÀ, PERTANTO MAGGIORE DI QUELLO RIPORTATO NELLA TABELLA. CIÒ IN APPLICAZIONE DEGLI ARTICOLI 53 E 58  DEL CCNL DI SETTORE RICHIAMATO DALLO SCHEMA DI CAPITOLATO.</t>
    </r>
  </si>
  <si>
    <r>
      <t xml:space="preserve">**** IL COSTO PRO-DIE/PRO-CAPITE DELL'INTERVENTO A CHIAMATA DEL MEDICO IN REPERIBILITA', PER VISITE DI PRIMO INGRESSO E PRIMO SOCCORSO,  E' DI EURO </t>
    </r>
    <r>
      <rPr>
        <b/>
        <i/>
        <sz val="9"/>
        <color theme="1"/>
        <rFont val="Calibri"/>
        <family val="2"/>
        <scheme val="minor"/>
      </rPr>
      <t>0,38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DIURNO NON FESTIVO</t>
    </r>
    <r>
      <rPr>
        <i/>
        <sz val="9"/>
        <color theme="1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theme="1"/>
        <rFont val="Calibri"/>
        <family val="2"/>
        <scheme val="minor"/>
      </rPr>
      <t>0,43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NOTTURNO NON FESTIVO/DIURNO FESTIVO</t>
    </r>
    <r>
      <rPr>
        <i/>
        <sz val="9"/>
        <color theme="1"/>
        <rFont val="Calibri"/>
        <family val="2"/>
        <scheme val="minor"/>
      </rPr>
      <t xml:space="preserve">; EURO </t>
    </r>
    <r>
      <rPr>
        <b/>
        <i/>
        <sz val="9"/>
        <color theme="1"/>
        <rFont val="Calibri"/>
        <family val="2"/>
        <scheme val="minor"/>
      </rPr>
      <t xml:space="preserve">0,50 </t>
    </r>
    <r>
      <rPr>
        <i/>
        <sz val="9"/>
        <color theme="1"/>
        <rFont val="Calibri"/>
        <family val="2"/>
        <scheme val="minor"/>
      </rPr>
      <t xml:space="preserve">IN CASO DI INTERVENTO IN </t>
    </r>
    <r>
      <rPr>
        <b/>
        <i/>
        <sz val="9"/>
        <color theme="1"/>
        <rFont val="Calibri"/>
        <family val="2"/>
        <scheme val="minor"/>
      </rPr>
      <t>ORARIO FESTIVO NOTTURNO</t>
    </r>
    <r>
      <rPr>
        <i/>
        <sz val="9"/>
        <color theme="1"/>
        <rFont val="Calibri"/>
        <family val="2"/>
        <scheme val="minor"/>
      </rPr>
      <t xml:space="preserve">. </t>
    </r>
    <r>
      <rPr>
        <b/>
        <i/>
        <sz val="9"/>
        <color theme="1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</si>
  <si>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r>
      <t xml:space="preserve">***** IL COSTO PRO-DIE/PRO-CAPITE DELL'INTERVENTO A CHIAMATA DEL MEDICO IN REPERIBILITA' E' DI EURO </t>
    </r>
    <r>
      <rPr>
        <b/>
        <i/>
        <sz val="9"/>
        <color theme="1"/>
        <rFont val="Calibri"/>
        <family val="2"/>
        <scheme val="minor"/>
      </rPr>
      <t xml:space="preserve">2,80 </t>
    </r>
    <r>
      <rPr>
        <i/>
        <sz val="9"/>
        <color theme="1"/>
        <rFont val="Calibri"/>
        <family val="2"/>
        <scheme val="minor"/>
      </rPr>
      <t>IN CASO DI INTERVENTO IN ORARIO</t>
    </r>
    <r>
      <rPr>
        <b/>
        <i/>
        <sz val="9"/>
        <color theme="1"/>
        <rFont val="Calibri"/>
        <family val="2"/>
        <scheme val="minor"/>
      </rPr>
      <t xml:space="preserve"> DIURNO NON FESTIVO.  </t>
    </r>
    <r>
      <rPr>
        <i/>
        <sz val="9"/>
        <color theme="1"/>
        <rFont val="Calibri"/>
        <family val="2"/>
        <scheme val="minor"/>
      </rPr>
      <t xml:space="preserve">IL MEDESIMO COSTO PD/PC AMMONTA, INVECE, A: </t>
    </r>
    <r>
      <rPr>
        <b/>
        <i/>
        <sz val="9"/>
        <color theme="1"/>
        <rFont val="Calibri"/>
        <family val="2"/>
        <scheme val="minor"/>
      </rPr>
      <t xml:space="preserve">EURO 3,18 </t>
    </r>
    <r>
      <rPr>
        <i/>
        <sz val="9"/>
        <color theme="1"/>
        <rFont val="Calibri"/>
        <family val="2"/>
        <scheme val="minor"/>
      </rPr>
      <t xml:space="preserve">IN CASO DI INTERVENTO IN ORARIO </t>
    </r>
    <r>
      <rPr>
        <b/>
        <i/>
        <sz val="9"/>
        <color theme="1"/>
        <rFont val="Calibri"/>
        <family val="2"/>
        <scheme val="minor"/>
      </rPr>
      <t xml:space="preserve">NOTTURNO NON FESTIVO; EURO 3,18 </t>
    </r>
    <r>
      <rPr>
        <i/>
        <sz val="9"/>
        <color theme="1"/>
        <rFont val="Calibri"/>
        <family val="2"/>
        <scheme val="minor"/>
      </rPr>
      <t xml:space="preserve">IN CASO DI INTERVENTO IN </t>
    </r>
    <r>
      <rPr>
        <b/>
        <i/>
        <sz val="9"/>
        <color theme="1"/>
        <rFont val="Calibri"/>
        <family val="2"/>
        <scheme val="minor"/>
      </rPr>
      <t>ORARIO FESTIVO DIURNO; EURO 3,66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FESTIVO NOTTURNO. IN QUESTI ULTIMI 3 CASI IL COSTO TOT MASSIMO GIORNALIERO SARA' PERTANTO MAGGIORE DI QUELLO RIPORTATO IN TABELLA. CIO' IN APPLICAZIONE DEGLI ART. 53 E 58 DEL CCNL DI SETTORE RICHIAMATO DALLO SCHEMA DI CAPITOLATO</t>
    </r>
  </si>
  <si>
    <t>STRUTTURE DI CUI ALL'ART. 1 COMMA 2 LETTERA B) - LOTTO UNICO</t>
  </si>
  <si>
    <t>STIMA DEI COSTI MEDI DI RIFERIMENTO</t>
  </si>
  <si>
    <t xml:space="preserve">  </t>
  </si>
  <si>
    <t>CAPIENZA</t>
  </si>
  <si>
    <t xml:space="preserve">50 POSTI </t>
  </si>
  <si>
    <t>DA 51 A 100 POSTI</t>
  </si>
  <si>
    <t xml:space="preserve">DA 101 A 300 POSTI </t>
  </si>
  <si>
    <t>50 POSTI</t>
  </si>
  <si>
    <t>DA 101 A 300 POSTI</t>
  </si>
  <si>
    <t>COSTO STRUTTURA (AFFITTO O AFFITTO FIGURATIVO, UTENZE)*</t>
  </si>
  <si>
    <t>LAVANDERIA</t>
  </si>
  <si>
    <t>SERVIZIO DI PREPARAZIONE E/O FORNITURA DEI PASTI</t>
  </si>
  <si>
    <t>stoviglie monouso biodegradabili e compostabili</t>
  </si>
  <si>
    <t xml:space="preserve">SERVIZIO DI PULIZIA </t>
  </si>
  <si>
    <t>SERVIZIO DI PULIZIA E IGIENE AMBIENTALE E TARI</t>
  </si>
  <si>
    <t>KIT DI PRIMO INGRESSO PER SINGOLO MIGRANTE**</t>
  </si>
  <si>
    <t>SCHEDA TELEFONICA UNA TANTUM ALL'INGRESSO***</t>
  </si>
  <si>
    <t>-</t>
  </si>
  <si>
    <t>FARMACI E PRESTAZIONI SANITARIE NON COPERTE DAL SSN NEL LIMITE DI 500 EURO ANNO PER CIASCUN POSTO DI ACCOGLIENZA ED INDIPENDENTEMENTE DAL RELATIVO TURNOVER</t>
  </si>
  <si>
    <t>* COSTO DA NON CONSIDERARE NELL'IPOTESI DI UTILIZZO DI IMMOBILI MESSI A DISPOSIZIONE DALL'AMMINISTRAZIONE</t>
  </si>
  <si>
    <t>** IL COSTO DEL KIT DI PRIMO INGRESSO PER SINGOLO MIGRANTE è DI 173 EURO. IL COSTO PRO-DIE/PRO-CAPITE è DI 1,90 EURO, CONSIDERANDO UN SECONDO KIT DA 173 EURO AL CAMBIO DI STAGIONE ED UN TURNOVER ALL'ANNO (346 X 2 / 365 GG)</t>
  </si>
  <si>
    <t>***IL COSTO DELLA SCHEDA TELEFONICA UNA TANTUM è PARI A 5,00 EURO. IL COSTO PRO-DIE/PRO-CAPITE, CONSIDERANDO UN TURNOVER ALL'ANNO, AMMONTA A EURO 0,027</t>
  </si>
  <si>
    <r>
      <t xml:space="preserve">INTERVENTO A CHIAMATA MEDICO PER VISITE </t>
    </r>
    <r>
      <rPr>
        <b/>
        <i/>
        <sz val="10"/>
        <color theme="1"/>
        <rFont val="Calibri"/>
        <family val="2"/>
        <scheme val="minor"/>
      </rPr>
      <t>PRIMO INGRESSO E PRIMO SOCCORSO</t>
    </r>
    <r>
      <rPr>
        <i/>
        <sz val="10"/>
        <color theme="1"/>
        <rFont val="Calibri"/>
        <family val="2"/>
        <scheme val="minor"/>
      </rPr>
      <t xml:space="preserve"> (ipotizzando </t>
    </r>
    <r>
      <rPr>
        <b/>
        <i/>
        <sz val="10"/>
        <color theme="1"/>
        <rFont val="Calibri"/>
        <family val="2"/>
        <scheme val="minor"/>
      </rPr>
      <t>max 4 ore all’anno pro-capite</t>
    </r>
    <r>
      <rPr>
        <i/>
        <sz val="10"/>
        <color theme="1"/>
        <rFont val="Calibri"/>
        <family val="2"/>
        <scheme val="minor"/>
      </rPr>
      <t>)****</t>
    </r>
  </si>
  <si>
    <r>
      <t xml:space="preserve">INTERVENTO A </t>
    </r>
    <r>
      <rPr>
        <b/>
        <i/>
        <sz val="10"/>
        <color theme="1"/>
        <rFont val="Calibri"/>
        <family val="2"/>
        <scheme val="minor"/>
      </rPr>
      <t>CHIAMATA MEDICO IN REPERIBILITA'</t>
    </r>
    <r>
      <rPr>
        <i/>
        <sz val="10"/>
        <color theme="1"/>
        <rFont val="Calibri"/>
        <family val="2"/>
        <scheme val="minor"/>
      </rPr>
      <t xml:space="preserve"> (ipotizzando </t>
    </r>
    <r>
      <rPr>
        <b/>
        <i/>
        <sz val="10"/>
        <color theme="1"/>
        <rFont val="Calibri"/>
        <family val="2"/>
        <scheme val="minor"/>
      </rPr>
      <t>max 4 ore di intervento pro-die</t>
    </r>
    <r>
      <rPr>
        <i/>
        <sz val="10"/>
        <color theme="1"/>
        <rFont val="Calibri"/>
        <family val="2"/>
        <scheme val="minor"/>
      </rPr>
      <t>)*****</t>
    </r>
  </si>
  <si>
    <r>
      <t>IL COSTO PRO-DIE/PRO-CAPITE DELL'INTERVENTO A CHIAMATA DEL MEDICO IN REPERIBILITA', PER VISITE DI PRIMO INGRESSO E PRIMO SOCCORSO,  E' DI EURO</t>
    </r>
    <r>
      <rPr>
        <b/>
        <i/>
        <sz val="9"/>
        <color theme="1"/>
        <rFont val="Calibri"/>
        <family val="2"/>
        <scheme val="minor"/>
      </rPr>
      <t xml:space="preserve"> 0,38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DIURNO NON FESTIVO</t>
    </r>
    <r>
      <rPr>
        <i/>
        <sz val="9"/>
        <color theme="1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theme="1"/>
        <rFont val="Calibri"/>
        <family val="2"/>
        <scheme val="minor"/>
      </rPr>
      <t>0,43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NOTTURNO NON FESTIVO/DIURNO FESTIVO</t>
    </r>
    <r>
      <rPr>
        <i/>
        <sz val="9"/>
        <color theme="1"/>
        <rFont val="Calibri"/>
        <family val="2"/>
        <scheme val="minor"/>
      </rPr>
      <t xml:space="preserve">; EURO </t>
    </r>
    <r>
      <rPr>
        <b/>
        <i/>
        <sz val="9"/>
        <color theme="1"/>
        <rFont val="Calibri"/>
        <family val="2"/>
        <scheme val="minor"/>
      </rPr>
      <t>0,50</t>
    </r>
    <r>
      <rPr>
        <i/>
        <sz val="9"/>
        <color theme="1"/>
        <rFont val="Calibri"/>
        <family val="2"/>
        <scheme val="minor"/>
      </rPr>
      <t xml:space="preserve"> IN CASO DI INTERVENTO IN </t>
    </r>
    <r>
      <rPr>
        <b/>
        <i/>
        <sz val="9"/>
        <color theme="1"/>
        <rFont val="Calibri"/>
        <family val="2"/>
        <scheme val="minor"/>
      </rPr>
      <t>ORARIO FESTIVO NOTTURNO</t>
    </r>
    <r>
      <rPr>
        <i/>
        <sz val="9"/>
        <color theme="1"/>
        <rFont val="Calibri"/>
        <family val="2"/>
        <scheme val="minor"/>
      </rPr>
      <t xml:space="preserve">. </t>
    </r>
    <r>
      <rPr>
        <b/>
        <i/>
        <sz val="9"/>
        <color theme="1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</si>
  <si>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r>
      <t xml:space="preserve">*****IL COSTO PRO-DIE/PRO-CAPITE DELL'INTERVENTO A CHIAMATA DEL MEDICO IN REPERIBILITA' E' DI EURO </t>
    </r>
    <r>
      <rPr>
        <b/>
        <i/>
        <sz val="9"/>
        <color theme="1"/>
        <rFont val="Calibri"/>
        <family val="2"/>
        <scheme val="minor"/>
      </rPr>
      <t>2,80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DIURNO NON FESTIVO</t>
    </r>
    <r>
      <rPr>
        <i/>
        <sz val="9"/>
        <color theme="1"/>
        <rFont val="Calibri"/>
        <family val="2"/>
        <scheme val="minor"/>
      </rPr>
      <t xml:space="preserve">.  IL MEDESIMO COSTO PD/PC AMMONTA, INVECE, A: EURO </t>
    </r>
    <r>
      <rPr>
        <b/>
        <i/>
        <sz val="9"/>
        <color theme="1"/>
        <rFont val="Calibri"/>
        <family val="2"/>
        <scheme val="minor"/>
      </rPr>
      <t>3,18</t>
    </r>
    <r>
      <rPr>
        <i/>
        <sz val="9"/>
        <color theme="1"/>
        <rFont val="Calibri"/>
        <family val="2"/>
        <scheme val="minor"/>
      </rPr>
      <t xml:space="preserve"> IN CASO DI INTERVENTO IN </t>
    </r>
    <r>
      <rPr>
        <b/>
        <i/>
        <sz val="9"/>
        <color theme="1"/>
        <rFont val="Calibri"/>
        <family val="2"/>
        <scheme val="minor"/>
      </rPr>
      <t>ORARIO NOTTURNO NON FESTIVO</t>
    </r>
    <r>
      <rPr>
        <i/>
        <sz val="9"/>
        <color theme="1"/>
        <rFont val="Calibri"/>
        <family val="2"/>
        <scheme val="minor"/>
      </rPr>
      <t xml:space="preserve">; EURO 3,18 IN CASO DI INTERVENTO IN ORARIO </t>
    </r>
    <r>
      <rPr>
        <b/>
        <i/>
        <sz val="9"/>
        <color theme="1"/>
        <rFont val="Calibri"/>
        <family val="2"/>
        <scheme val="minor"/>
      </rPr>
      <t>FESTIVO DIURNO</t>
    </r>
    <r>
      <rPr>
        <i/>
        <sz val="9"/>
        <color theme="1"/>
        <rFont val="Calibri"/>
        <family val="2"/>
        <scheme val="minor"/>
      </rPr>
      <t xml:space="preserve">; EURO </t>
    </r>
    <r>
      <rPr>
        <b/>
        <i/>
        <sz val="9"/>
        <color theme="1"/>
        <rFont val="Calibri"/>
        <family val="2"/>
        <scheme val="minor"/>
      </rPr>
      <t>3,66</t>
    </r>
    <r>
      <rPr>
        <i/>
        <sz val="9"/>
        <color theme="1"/>
        <rFont val="Calibri"/>
        <family val="2"/>
        <scheme val="minor"/>
      </rPr>
      <t xml:space="preserve"> IN CASO DI INTERVENTO IN ORARIO </t>
    </r>
    <r>
      <rPr>
        <b/>
        <i/>
        <sz val="9"/>
        <color theme="1"/>
        <rFont val="Calibri"/>
        <family val="2"/>
        <scheme val="minor"/>
      </rPr>
      <t>FESTIVO NOTTURNO</t>
    </r>
    <r>
      <rPr>
        <i/>
        <sz val="9"/>
        <color theme="1"/>
        <rFont val="Calibri"/>
        <family val="2"/>
        <scheme val="minor"/>
      </rPr>
      <t xml:space="preserve">. </t>
    </r>
    <r>
      <rPr>
        <b/>
        <i/>
        <sz val="9"/>
        <color theme="1"/>
        <rFont val="Calibri"/>
        <family val="2"/>
        <scheme val="minor"/>
      </rPr>
      <t>IN QUESTI ULTIMI 3 CASI IL COSTO TOT MASSIMO GIORNALIERO SARA' PERTANTO MAGGIORE DI QUELLO RIPORTATO IN TABELLA. CIO' IN APPLICAZIONE DEGLI ART. 53 E 58 DEL CCNL DI SETTORE RICHIAMATO DALLO SCHEMA DI CAPITOLATO</t>
    </r>
  </si>
  <si>
    <t>PANNOLINI PER NEONATI (fino a 36 mesi)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</si>
</sst>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€-2]\ #,##0.00;[Red]\-[$€-2]\ #,##0.00"/>
    <numFmt numFmtId="165" formatCode="#,##0.00\ &quot;€&quot;"/>
    <numFmt numFmtId="166" formatCode="#,##0.00\ [$€-1];[Red]\-#,##0.00\ [$€-1]"/>
    <numFmt numFmtId="167" formatCode="[$€-2]\ #,##0.000;[Red]\-[$€-2]\ #,##0.000"/>
    <numFmt numFmtId="168" formatCode="#,##0.000\ &quot;€&quot;"/>
    <numFmt numFmtId="169" formatCode="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0" fontId="0" fillId="0" borderId="0" xfId="1" applyNumberFormat="1" applyFont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164" fontId="6" fillId="0" borderId="12" xfId="0" applyNumberFormat="1" applyFont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0" fontId="0" fillId="0" borderId="0" xfId="0" applyNumberFormat="1"/>
    <xf numFmtId="165" fontId="0" fillId="4" borderId="0" xfId="0" applyNumberFormat="1" applyFill="1"/>
    <xf numFmtId="0" fontId="7" fillId="0" borderId="11" xfId="0" applyFont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4" fillId="3" borderId="17" xfId="0" applyFont="1" applyFill="1" applyBorder="1" applyAlignment="1">
      <alignment vertical="center"/>
    </xf>
    <xf numFmtId="165" fontId="3" fillId="0" borderId="18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/>
    </xf>
    <xf numFmtId="168" fontId="3" fillId="0" borderId="6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9" fontId="9" fillId="0" borderId="10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169" fontId="9" fillId="0" borderId="6" xfId="0" applyNumberFormat="1" applyFont="1" applyBorder="1" applyAlignment="1">
      <alignment horizontal="center" vertical="center" wrapText="1"/>
    </xf>
    <xf numFmtId="169" fontId="9" fillId="0" borderId="1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justify" vertical="top"/>
    </xf>
    <xf numFmtId="0" fontId="10" fillId="0" borderId="8" xfId="0" applyFont="1" applyBorder="1" applyAlignment="1">
      <alignment horizontal="justify" vertical="top"/>
    </xf>
    <xf numFmtId="0" fontId="10" fillId="0" borderId="9" xfId="0" applyFont="1" applyBorder="1" applyAlignment="1">
      <alignment horizontal="justify" vertical="top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15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0" fillId="0" borderId="8" xfId="0" applyFont="1" applyBorder="1"/>
    <xf numFmtId="0" fontId="16" fillId="0" borderId="11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0" fillId="0" borderId="0" xfId="0" applyBorder="1"/>
    <xf numFmtId="164" fontId="6" fillId="0" borderId="4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horizontal="center" vertical="center"/>
    </xf>
    <xf numFmtId="164" fontId="3" fillId="0" borderId="6" xfId="0" applyNumberFormat="1" applyFont="1" applyFill="1" applyBorder="1" applyAlignment="1">
      <alignment vertical="center" wrapText="1"/>
    </xf>
    <xf numFmtId="164" fontId="3" fillId="0" borderId="16" xfId="0" applyNumberFormat="1" applyFont="1" applyFill="1" applyBorder="1" applyAlignment="1">
      <alignment vertical="center" wrapText="1"/>
    </xf>
    <xf numFmtId="164" fontId="6" fillId="0" borderId="11" xfId="0" applyNumberFormat="1" applyFont="1" applyBorder="1" applyAlignment="1">
      <alignment vertical="center"/>
    </xf>
    <xf numFmtId="164" fontId="3" fillId="0" borderId="11" xfId="0" applyNumberFormat="1" applyFont="1" applyFill="1" applyBorder="1" applyAlignment="1">
      <alignment vertical="center" wrapText="1"/>
    </xf>
    <xf numFmtId="164" fontId="6" fillId="0" borderId="7" xfId="0" applyNumberFormat="1" applyFont="1" applyBorder="1" applyAlignment="1">
      <alignment vertical="center"/>
    </xf>
    <xf numFmtId="164" fontId="6" fillId="0" borderId="11" xfId="0" applyNumberFormat="1" applyFont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0" fillId="0" borderId="6" xfId="0" applyFont="1" applyBorder="1"/>
    <xf numFmtId="0" fontId="0" fillId="0" borderId="7" xfId="0" applyFont="1" applyBorder="1"/>
    <xf numFmtId="0" fontId="16" fillId="0" borderId="6" xfId="0" applyFont="1" applyFill="1" applyBorder="1" applyAlignment="1">
      <alignment vertical="center" wrapText="1"/>
    </xf>
    <xf numFmtId="0" fontId="0" fillId="5" borderId="6" xfId="0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vertical="center"/>
    </xf>
    <xf numFmtId="164" fontId="3" fillId="3" borderId="11" xfId="0" applyNumberFormat="1" applyFont="1" applyFill="1" applyBorder="1" applyAlignment="1">
      <alignment horizontal="center" vertical="center"/>
    </xf>
    <xf numFmtId="167" fontId="6" fillId="0" borderId="9" xfId="0" applyNumberFormat="1" applyFont="1" applyBorder="1" applyAlignment="1">
      <alignment horizontal="center" vertical="center"/>
    </xf>
    <xf numFmtId="167" fontId="6" fillId="0" borderId="7" xfId="0" applyNumberFormat="1" applyFont="1" applyBorder="1" applyAlignment="1">
      <alignment vertical="center"/>
    </xf>
    <xf numFmtId="167" fontId="6" fillId="0" borderId="11" xfId="0" applyNumberFormat="1" applyFont="1" applyBorder="1" applyAlignment="1">
      <alignment horizontal="center" vertical="center"/>
    </xf>
    <xf numFmtId="167" fontId="3" fillId="0" borderId="9" xfId="0" applyNumberFormat="1" applyFont="1" applyFill="1" applyBorder="1" applyAlignment="1">
      <alignment vertical="center" wrapText="1"/>
    </xf>
    <xf numFmtId="167" fontId="3" fillId="0" borderId="11" xfId="0" applyNumberFormat="1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 wrapText="1"/>
    </xf>
    <xf numFmtId="164" fontId="3" fillId="0" borderId="9" xfId="0" applyNumberFormat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6" xfId="0" applyNumberFormat="1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0" fillId="0" borderId="0" xfId="0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6"/>
  <sheetViews>
    <sheetView tabSelected="1" workbookViewId="0">
      <selection activeCell="D16" sqref="D16"/>
    </sheetView>
  </sheetViews>
  <sheetFormatPr defaultRowHeight="15" x14ac:dyDescent="0.25"/>
  <cols>
    <col min="1" max="1" width="4.7109375" customWidth="1"/>
    <col min="2" max="2" width="66.140625" customWidth="1"/>
    <col min="3" max="3" width="27.140625" hidden="1" customWidth="1"/>
    <col min="4" max="4" width="27.140625" customWidth="1"/>
    <col min="5" max="5" width="0" style="4" hidden="1" customWidth="1"/>
    <col min="6" max="6" width="9.85546875" hidden="1" customWidth="1"/>
    <col min="7" max="11" width="0" hidden="1" customWidth="1"/>
  </cols>
  <sheetData>
    <row r="1" spans="2:13" ht="15.75" x14ac:dyDescent="0.25">
      <c r="B1" s="1" t="s">
        <v>0</v>
      </c>
      <c r="C1" s="2"/>
      <c r="D1" s="3"/>
    </row>
    <row r="2" spans="2:13" ht="15.75" thickBot="1" x14ac:dyDescent="0.3">
      <c r="B2" s="5" t="s">
        <v>1</v>
      </c>
      <c r="C2" s="6"/>
      <c r="D2" s="7"/>
    </row>
    <row r="3" spans="2:13" ht="15.75" thickBot="1" x14ac:dyDescent="0.3">
      <c r="B3" s="8" t="s">
        <v>2</v>
      </c>
      <c r="C3" s="9"/>
      <c r="D3" s="10"/>
    </row>
    <row r="4" spans="2:13" ht="19.5" thickBot="1" x14ac:dyDescent="0.3">
      <c r="B4" s="11"/>
      <c r="C4" s="12">
        <v>2021</v>
      </c>
      <c r="D4" s="13"/>
    </row>
    <row r="5" spans="2:13" ht="26.25" thickBot="1" x14ac:dyDescent="0.3">
      <c r="B5" s="14" t="s">
        <v>3</v>
      </c>
      <c r="C5" s="15"/>
      <c r="D5" s="16"/>
    </row>
    <row r="6" spans="2:13" ht="15.75" thickBot="1" x14ac:dyDescent="0.3">
      <c r="B6" s="17" t="s">
        <v>4</v>
      </c>
      <c r="C6" s="18">
        <v>11.42</v>
      </c>
      <c r="D6" s="19">
        <v>10.95</v>
      </c>
      <c r="J6" s="20"/>
    </row>
    <row r="7" spans="2:13" ht="15.75" thickBot="1" x14ac:dyDescent="0.3">
      <c r="B7" s="17" t="s">
        <v>5</v>
      </c>
      <c r="C7" s="15">
        <v>0.6</v>
      </c>
      <c r="D7" s="16">
        <v>0.9</v>
      </c>
      <c r="E7" s="4">
        <f>D7/C7-1</f>
        <v>0.5</v>
      </c>
      <c r="F7" s="21">
        <f>E7-0.1467</f>
        <v>0.3533</v>
      </c>
      <c r="G7" s="21">
        <f>+F7+0.1534</f>
        <v>0.50670000000000004</v>
      </c>
      <c r="H7">
        <f>+C7*(1+G7)</f>
        <v>0.90401999999999993</v>
      </c>
      <c r="J7" s="22">
        <f>D7</f>
        <v>0.9</v>
      </c>
      <c r="M7" s="20"/>
    </row>
    <row r="8" spans="2:13" ht="15.75" thickBot="1" x14ac:dyDescent="0.3">
      <c r="B8" s="23" t="s">
        <v>6</v>
      </c>
      <c r="C8" s="18">
        <v>0.5</v>
      </c>
      <c r="D8" s="19">
        <v>0.57669999999999999</v>
      </c>
      <c r="E8" s="4">
        <f t="shared" ref="E8:E9" si="0">D8/C8-1</f>
        <v>0.15339999999999998</v>
      </c>
      <c r="J8" s="20">
        <f>+C8*1.1534</f>
        <v>0.57669999999999999</v>
      </c>
    </row>
    <row r="9" spans="2:13" ht="15.75" thickBot="1" x14ac:dyDescent="0.3">
      <c r="B9" s="23" t="s">
        <v>7</v>
      </c>
      <c r="C9" s="15">
        <v>3.93</v>
      </c>
      <c r="D9" s="24">
        <v>5.41554</v>
      </c>
      <c r="E9" s="4">
        <f t="shared" si="0"/>
        <v>0.37799999999999989</v>
      </c>
      <c r="J9" s="22">
        <f>+C9*1.378</f>
        <v>5.41554</v>
      </c>
    </row>
    <row r="10" spans="2:13" ht="15.75" thickBot="1" x14ac:dyDescent="0.3">
      <c r="B10" s="25" t="s">
        <v>8</v>
      </c>
      <c r="C10" s="18"/>
      <c r="D10" s="19"/>
      <c r="J10" s="20"/>
    </row>
    <row r="11" spans="2:13" ht="15.75" thickBot="1" x14ac:dyDescent="0.3">
      <c r="B11" s="17" t="s">
        <v>9</v>
      </c>
      <c r="C11" s="15">
        <v>1</v>
      </c>
      <c r="D11" s="16">
        <v>1.1534</v>
      </c>
      <c r="E11" s="4">
        <f t="shared" ref="E11:E13" si="1">D11/C11-1</f>
        <v>0.15339999999999998</v>
      </c>
      <c r="J11" s="20">
        <f>+C11*1.1534</f>
        <v>1.1534</v>
      </c>
    </row>
    <row r="12" spans="2:13" ht="15.75" thickBot="1" x14ac:dyDescent="0.3">
      <c r="B12" s="17" t="s">
        <v>10</v>
      </c>
      <c r="C12" s="18">
        <v>0.06</v>
      </c>
      <c r="D12" s="19">
        <v>6.9204000000000002E-2</v>
      </c>
      <c r="E12" s="4">
        <f t="shared" si="1"/>
        <v>0.15339999999999998</v>
      </c>
      <c r="J12" s="20">
        <f>+C12*1.1534</f>
        <v>6.9204000000000002E-2</v>
      </c>
    </row>
    <row r="13" spans="2:13" ht="15.75" thickBot="1" x14ac:dyDescent="0.3">
      <c r="B13" s="26" t="s">
        <v>11</v>
      </c>
      <c r="C13" s="27">
        <v>5</v>
      </c>
      <c r="D13" s="16">
        <v>5.7669999999999995</v>
      </c>
      <c r="E13" s="4">
        <f t="shared" si="1"/>
        <v>0.15339999999999998</v>
      </c>
      <c r="J13" s="20">
        <f>+C13*1.1534</f>
        <v>5.7669999999999995</v>
      </c>
    </row>
    <row r="14" spans="2:13" ht="15.75" thickBot="1" x14ac:dyDescent="0.3">
      <c r="B14" s="28" t="s">
        <v>12</v>
      </c>
      <c r="C14" s="18"/>
      <c r="D14" s="29"/>
      <c r="J14" s="20"/>
    </row>
    <row r="15" spans="2:13" ht="26.25" thickBot="1" x14ac:dyDescent="0.3">
      <c r="B15" s="30" t="s">
        <v>13</v>
      </c>
      <c r="C15" s="27">
        <v>0.11</v>
      </c>
      <c r="D15" s="16">
        <v>0.12687399999999999</v>
      </c>
      <c r="E15" s="4">
        <f>D15/C15-1</f>
        <v>0.15339999999999998</v>
      </c>
      <c r="J15" s="20">
        <f>+C15*1.1534</f>
        <v>0.12687399999999999</v>
      </c>
    </row>
    <row r="16" spans="2:13" ht="15.75" thickBot="1" x14ac:dyDescent="0.3">
      <c r="B16" s="31" t="s">
        <v>14</v>
      </c>
      <c r="C16" s="32">
        <f>SUM(C6:C9,C11:C13,C15)</f>
        <v>22.619999999999997</v>
      </c>
      <c r="D16" s="32">
        <f>SUM(D6:D9,D11:D13,D15)</f>
        <v>24.958718000000001</v>
      </c>
      <c r="E16" s="4">
        <f>D16/C16-1</f>
        <v>0.10339160035366946</v>
      </c>
      <c r="J16" s="20"/>
    </row>
    <row r="17" spans="1:10" ht="16.5" thickBot="1" x14ac:dyDescent="0.3">
      <c r="B17" s="33" t="s">
        <v>15</v>
      </c>
      <c r="C17" s="34"/>
      <c r="D17" s="35"/>
      <c r="J17" s="20"/>
    </row>
    <row r="18" spans="1:10" ht="15.75" thickBot="1" x14ac:dyDescent="0.3">
      <c r="B18" s="30" t="s">
        <v>16</v>
      </c>
      <c r="C18" s="27">
        <f>300*2/365</f>
        <v>1.6438356164383561</v>
      </c>
      <c r="D18" s="36">
        <v>1.8959999999999999</v>
      </c>
      <c r="E18" s="4">
        <f t="shared" ref="E18:E21" si="2">D18/C18-1</f>
        <v>0.15339999999999998</v>
      </c>
      <c r="J18" s="20">
        <f>+C18*1.1534</f>
        <v>1.8959999999999999</v>
      </c>
    </row>
    <row r="19" spans="1:10" ht="15.75" thickBot="1" x14ac:dyDescent="0.3">
      <c r="B19" s="30" t="s">
        <v>17</v>
      </c>
      <c r="C19" s="37">
        <f>5*2/365</f>
        <v>2.7397260273972601E-2</v>
      </c>
      <c r="D19" s="38">
        <v>2.7397260273972601E-2</v>
      </c>
      <c r="E19" s="4">
        <f t="shared" si="2"/>
        <v>0</v>
      </c>
      <c r="J19" s="22">
        <f>D19</f>
        <v>2.7397260273972601E-2</v>
      </c>
    </row>
    <row r="20" spans="1:10" ht="15.75" thickBot="1" x14ac:dyDescent="0.3">
      <c r="B20" s="39" t="s">
        <v>18</v>
      </c>
      <c r="C20" s="40">
        <v>2.5</v>
      </c>
      <c r="D20" s="41">
        <v>2.5</v>
      </c>
      <c r="E20" s="4">
        <f t="shared" si="2"/>
        <v>0</v>
      </c>
      <c r="J20" s="22">
        <f>D20</f>
        <v>2.5</v>
      </c>
    </row>
    <row r="21" spans="1:10" ht="15.75" thickBot="1" x14ac:dyDescent="0.3">
      <c r="B21" s="42" t="s">
        <v>19</v>
      </c>
      <c r="C21" s="15">
        <v>0.15</v>
      </c>
      <c r="D21" s="16">
        <v>0.17301</v>
      </c>
      <c r="E21" s="4">
        <f t="shared" si="2"/>
        <v>0.15339999999999998</v>
      </c>
      <c r="J21" s="20">
        <f>+C21*1.1534</f>
        <v>0.17301</v>
      </c>
    </row>
    <row r="22" spans="1:10" ht="26.25" thickBot="1" x14ac:dyDescent="0.3">
      <c r="B22" s="43" t="s">
        <v>20</v>
      </c>
      <c r="C22" s="44"/>
      <c r="D22" s="16">
        <v>3.82</v>
      </c>
      <c r="J22" s="22"/>
    </row>
    <row r="23" spans="1:10" ht="26.25" thickBot="1" x14ac:dyDescent="0.3">
      <c r="B23" s="45" t="s">
        <v>21</v>
      </c>
      <c r="C23" s="46"/>
      <c r="D23" s="16">
        <v>0.38</v>
      </c>
      <c r="J23" s="22"/>
    </row>
    <row r="24" spans="1:10" ht="26.25" thickBot="1" x14ac:dyDescent="0.3">
      <c r="B24" s="43" t="s">
        <v>22</v>
      </c>
      <c r="C24" s="44"/>
      <c r="D24" s="16">
        <v>2.8</v>
      </c>
      <c r="J24" s="22"/>
    </row>
    <row r="25" spans="1:10" ht="39" thickBot="1" x14ac:dyDescent="0.3">
      <c r="A25" s="47"/>
      <c r="B25" s="23" t="s">
        <v>23</v>
      </c>
      <c r="C25" s="15">
        <v>1.8</v>
      </c>
      <c r="D25" s="16">
        <v>1.37</v>
      </c>
      <c r="E25" s="4">
        <f>(D25+D26)/C25-1</f>
        <v>3.6645555555555598E-2</v>
      </c>
      <c r="J25" s="22">
        <f>D25</f>
        <v>1.37</v>
      </c>
    </row>
    <row r="26" spans="1:10" ht="15.75" thickBot="1" x14ac:dyDescent="0.3">
      <c r="B26" s="48" t="s">
        <v>24</v>
      </c>
      <c r="C26" s="49"/>
      <c r="D26" s="50">
        <v>0.49596199999999996</v>
      </c>
      <c r="J26" s="20">
        <f>+C26*1.1534</f>
        <v>0</v>
      </c>
    </row>
    <row r="27" spans="1:10" ht="21.75" thickBot="1" x14ac:dyDescent="0.3">
      <c r="B27" s="51" t="s">
        <v>25</v>
      </c>
      <c r="C27" s="52">
        <v>2021</v>
      </c>
      <c r="D27" s="53">
        <f>SUM(D16,D18:D26)</f>
        <v>38.421087260273971</v>
      </c>
    </row>
    <row r="28" spans="1:10" ht="21.75" thickBot="1" x14ac:dyDescent="0.3">
      <c r="B28" s="54"/>
      <c r="C28" s="55">
        <f>SUM(C16,C18:C26)</f>
        <v>28.741232876712324</v>
      </c>
      <c r="D28" s="56"/>
      <c r="E28" s="4">
        <f>D27/C28-1</f>
        <v>0.33679329015161286</v>
      </c>
    </row>
    <row r="29" spans="1:10" ht="37.5" customHeight="1" thickBot="1" x14ac:dyDescent="0.3">
      <c r="B29" s="57" t="s">
        <v>26</v>
      </c>
      <c r="C29" s="58"/>
      <c r="D29" s="59"/>
    </row>
    <row r="30" spans="1:10" ht="27" customHeight="1" thickBot="1" x14ac:dyDescent="0.3">
      <c r="B30" s="60" t="s">
        <v>27</v>
      </c>
      <c r="C30" s="61"/>
      <c r="D30" s="62"/>
    </row>
    <row r="31" spans="1:10" ht="67.5" customHeight="1" thickBot="1" x14ac:dyDescent="0.3">
      <c r="B31" s="60" t="s">
        <v>28</v>
      </c>
      <c r="C31" s="61"/>
      <c r="D31" s="62"/>
    </row>
    <row r="32" spans="1:10" ht="82.5" customHeight="1" thickBot="1" x14ac:dyDescent="0.3">
      <c r="B32" s="60" t="s">
        <v>29</v>
      </c>
      <c r="C32" s="61"/>
      <c r="D32" s="62"/>
    </row>
    <row r="33" spans="2:4" customFormat="1" ht="97.5" customHeight="1" thickBot="1" x14ac:dyDescent="0.3">
      <c r="B33" s="60" t="s">
        <v>30</v>
      </c>
      <c r="C33" s="61"/>
      <c r="D33" s="62"/>
    </row>
    <row r="34" spans="2:4" customFormat="1" x14ac:dyDescent="0.25"/>
    <row r="35" spans="2:4" customFormat="1" x14ac:dyDescent="0.25"/>
    <row r="36" spans="2:4" customFormat="1" x14ac:dyDescent="0.25"/>
  </sheetData>
  <mergeCells count="11">
    <mergeCell ref="B29:D29"/>
    <mergeCell ref="B30:D30"/>
    <mergeCell ref="B31:D31"/>
    <mergeCell ref="B32:D32"/>
    <mergeCell ref="B33:D33"/>
    <mergeCell ref="B1:D1"/>
    <mergeCell ref="B2:D2"/>
    <mergeCell ref="B3:D3"/>
    <mergeCell ref="B17:D17"/>
    <mergeCell ref="B27:B28"/>
    <mergeCell ref="D27:D28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topLeftCell="A4" workbookViewId="0">
      <selection activeCell="K18" sqref="K18"/>
    </sheetView>
  </sheetViews>
  <sheetFormatPr defaultRowHeight="15" x14ac:dyDescent="0.25"/>
  <cols>
    <col min="1" max="1" width="3.85546875" customWidth="1"/>
    <col min="2" max="2" width="55.140625" customWidth="1"/>
    <col min="3" max="4" width="0" hidden="1" customWidth="1"/>
    <col min="5" max="5" width="5.140625" hidden="1" customWidth="1"/>
    <col min="6" max="6" width="13.7109375" style="144" customWidth="1"/>
    <col min="7" max="7" width="13.85546875" style="144" customWidth="1"/>
    <col min="8" max="8" width="12.28515625" style="144" customWidth="1"/>
  </cols>
  <sheetData>
    <row r="1" spans="2:8" ht="16.5" thickBot="1" x14ac:dyDescent="0.3">
      <c r="B1" s="63" t="s">
        <v>31</v>
      </c>
      <c r="C1" s="64"/>
      <c r="D1" s="64"/>
      <c r="E1" s="64"/>
      <c r="F1" s="64"/>
      <c r="G1" s="64"/>
      <c r="H1" s="65"/>
    </row>
    <row r="2" spans="2:8" ht="15.75" thickBot="1" x14ac:dyDescent="0.3">
      <c r="B2" s="66" t="s">
        <v>32</v>
      </c>
      <c r="C2" s="67"/>
      <c r="D2" s="67"/>
      <c r="E2" s="67"/>
      <c r="F2" s="67"/>
      <c r="G2" s="67"/>
      <c r="H2" s="68"/>
    </row>
    <row r="3" spans="2:8" ht="15.75" thickBot="1" x14ac:dyDescent="0.3">
      <c r="B3" s="69"/>
      <c r="C3" s="70" t="s">
        <v>33</v>
      </c>
      <c r="D3" s="71"/>
      <c r="E3" s="72"/>
      <c r="F3" s="73"/>
      <c r="G3" s="74"/>
      <c r="H3" s="75"/>
    </row>
    <row r="4" spans="2:8" ht="77.25" thickBot="1" x14ac:dyDescent="0.3">
      <c r="B4" s="76" t="s">
        <v>34</v>
      </c>
      <c r="C4" s="77" t="s">
        <v>35</v>
      </c>
      <c r="D4" s="78" t="s">
        <v>36</v>
      </c>
      <c r="E4" s="72" t="s">
        <v>37</v>
      </c>
      <c r="F4" s="79" t="s">
        <v>38</v>
      </c>
      <c r="G4" s="80" t="s">
        <v>36</v>
      </c>
      <c r="H4" s="79" t="s">
        <v>39</v>
      </c>
    </row>
    <row r="5" spans="2:8" s="85" customFormat="1" ht="26.25" thickBot="1" x14ac:dyDescent="0.3">
      <c r="B5" s="81" t="s">
        <v>3</v>
      </c>
      <c r="C5" s="82"/>
      <c r="D5" s="82"/>
      <c r="E5" s="82"/>
      <c r="F5" s="83"/>
      <c r="G5" s="83"/>
      <c r="H5" s="84"/>
    </row>
    <row r="6" spans="2:8" ht="15.75" thickBot="1" x14ac:dyDescent="0.3">
      <c r="B6" s="26" t="s">
        <v>4</v>
      </c>
      <c r="C6" s="27">
        <v>11.15</v>
      </c>
      <c r="D6" s="86">
        <v>10.84</v>
      </c>
      <c r="E6" s="87">
        <v>6.71</v>
      </c>
      <c r="F6" s="88">
        <v>11.97</v>
      </c>
      <c r="G6" s="89">
        <v>11.45</v>
      </c>
      <c r="H6" s="88">
        <v>7.22</v>
      </c>
    </row>
    <row r="7" spans="2:8" ht="15.75" thickBot="1" x14ac:dyDescent="0.3">
      <c r="B7" s="26" t="s">
        <v>5</v>
      </c>
      <c r="C7" s="27">
        <v>0.6</v>
      </c>
      <c r="D7" s="90">
        <v>0.6</v>
      </c>
      <c r="E7" s="27">
        <v>0.6</v>
      </c>
      <c r="F7" s="88">
        <v>0.9</v>
      </c>
      <c r="G7" s="91">
        <v>0.9</v>
      </c>
      <c r="H7" s="88">
        <v>0.9</v>
      </c>
    </row>
    <row r="8" spans="2:8" ht="15.75" thickBot="1" x14ac:dyDescent="0.3">
      <c r="B8" s="30" t="s">
        <v>40</v>
      </c>
      <c r="C8" s="27">
        <v>3</v>
      </c>
      <c r="D8" s="90">
        <v>3</v>
      </c>
      <c r="E8" s="27">
        <v>2.5</v>
      </c>
      <c r="F8" s="88">
        <f>+C8*1.378</f>
        <v>4.1339999999999995</v>
      </c>
      <c r="G8" s="91">
        <f>+D8*1.378</f>
        <v>4.1339999999999995</v>
      </c>
      <c r="H8" s="88">
        <f>+E8*1.378</f>
        <v>3.4449999999999998</v>
      </c>
    </row>
    <row r="9" spans="2:8" ht="15.75" thickBot="1" x14ac:dyDescent="0.3">
      <c r="B9" s="30" t="s">
        <v>6</v>
      </c>
      <c r="C9" s="27">
        <v>0.5</v>
      </c>
      <c r="D9" s="90">
        <v>0.5</v>
      </c>
      <c r="E9" s="27">
        <v>0.5</v>
      </c>
      <c r="F9" s="88">
        <f>+C9*1.1534</f>
        <v>0.57669999999999999</v>
      </c>
      <c r="G9" s="91">
        <f t="shared" ref="G9:H10" si="0">+D9*1.1534</f>
        <v>0.57669999999999999</v>
      </c>
      <c r="H9" s="88">
        <f t="shared" si="0"/>
        <v>0.57669999999999999</v>
      </c>
    </row>
    <row r="10" spans="2:8" ht="15.75" thickBot="1" x14ac:dyDescent="0.3">
      <c r="B10" s="30" t="s">
        <v>41</v>
      </c>
      <c r="C10" s="27">
        <v>0.5</v>
      </c>
      <c r="D10" s="92">
        <v>0.5</v>
      </c>
      <c r="E10" s="93">
        <v>0.5</v>
      </c>
      <c r="F10" s="88">
        <f>+C10*1.1534</f>
        <v>0.57669999999999999</v>
      </c>
      <c r="G10" s="91">
        <f t="shared" si="0"/>
        <v>0.57669999999999999</v>
      </c>
      <c r="H10" s="88">
        <f t="shared" si="0"/>
        <v>0.57669999999999999</v>
      </c>
    </row>
    <row r="11" spans="2:8" ht="15.75" thickBot="1" x14ac:dyDescent="0.3">
      <c r="B11" s="94" t="s">
        <v>42</v>
      </c>
      <c r="C11" s="95"/>
      <c r="D11" s="96"/>
      <c r="E11" s="95"/>
      <c r="F11" s="97"/>
      <c r="G11" s="83"/>
      <c r="H11" s="97"/>
    </row>
    <row r="12" spans="2:8" ht="15.75" thickBot="1" x14ac:dyDescent="0.3">
      <c r="B12" s="30" t="s">
        <v>42</v>
      </c>
      <c r="C12" s="27">
        <v>10.199999999999999</v>
      </c>
      <c r="D12" s="92">
        <v>10.199999999999999</v>
      </c>
      <c r="E12" s="93">
        <v>10.199999999999999</v>
      </c>
      <c r="F12" s="88">
        <f>+C12*1.1598</f>
        <v>11.829959999999998</v>
      </c>
      <c r="G12" s="91">
        <f t="shared" ref="G12:H12" si="1">+D12*1.1598</f>
        <v>11.829959999999998</v>
      </c>
      <c r="H12" s="88">
        <f t="shared" si="1"/>
        <v>11.829959999999998</v>
      </c>
    </row>
    <row r="13" spans="2:8" ht="15.75" thickBot="1" x14ac:dyDescent="0.3">
      <c r="B13" s="30" t="s">
        <v>43</v>
      </c>
      <c r="C13" s="27">
        <v>0.6</v>
      </c>
      <c r="D13" s="92">
        <v>0.6</v>
      </c>
      <c r="E13" s="93">
        <v>0.6</v>
      </c>
      <c r="F13" s="88">
        <f>+C13*1.1534</f>
        <v>0.69203999999999999</v>
      </c>
      <c r="G13" s="91">
        <f t="shared" ref="G13:H13" si="2">+D13*1.1534</f>
        <v>0.69203999999999999</v>
      </c>
      <c r="H13" s="88">
        <f t="shared" si="2"/>
        <v>0.69203999999999999</v>
      </c>
    </row>
    <row r="14" spans="2:8" ht="15.75" thickBot="1" x14ac:dyDescent="0.3">
      <c r="B14" s="94" t="s">
        <v>44</v>
      </c>
      <c r="C14" s="98"/>
      <c r="D14" s="99"/>
      <c r="E14" s="95"/>
      <c r="F14" s="97"/>
      <c r="G14" s="83"/>
      <c r="H14" s="97"/>
    </row>
    <row r="15" spans="2:8" ht="15.75" thickBot="1" x14ac:dyDescent="0.3">
      <c r="B15" s="30" t="s">
        <v>45</v>
      </c>
      <c r="C15" s="27">
        <v>0.8</v>
      </c>
      <c r="D15" s="92">
        <v>0.8</v>
      </c>
      <c r="E15" s="93">
        <v>1</v>
      </c>
      <c r="F15" s="88">
        <f>+C15*1.1534</f>
        <v>0.92271999999999998</v>
      </c>
      <c r="G15" s="91">
        <f t="shared" ref="G15:H15" si="3">+D15*1.1534</f>
        <v>0.92271999999999998</v>
      </c>
      <c r="H15" s="88">
        <f t="shared" si="3"/>
        <v>1.1534</v>
      </c>
    </row>
    <row r="16" spans="2:8" ht="15.75" thickBot="1" x14ac:dyDescent="0.3">
      <c r="B16" s="31" t="s">
        <v>14</v>
      </c>
      <c r="C16" s="100">
        <f t="shared" ref="C16:H16" si="4">SUM(C6:C15)</f>
        <v>27.35</v>
      </c>
      <c r="D16" s="101">
        <f t="shared" si="4"/>
        <v>27.040000000000003</v>
      </c>
      <c r="E16" s="102">
        <f t="shared" si="4"/>
        <v>22.61</v>
      </c>
      <c r="F16" s="88">
        <f t="shared" si="4"/>
        <v>31.602119999999992</v>
      </c>
      <c r="G16" s="91">
        <f t="shared" si="4"/>
        <v>31.082119999999989</v>
      </c>
      <c r="H16" s="88">
        <f t="shared" si="4"/>
        <v>26.393799999999999</v>
      </c>
    </row>
    <row r="17" spans="2:11" ht="16.5" thickBot="1" x14ac:dyDescent="0.3">
      <c r="B17" s="33" t="s">
        <v>15</v>
      </c>
      <c r="C17" s="34"/>
      <c r="D17" s="34"/>
      <c r="E17" s="34"/>
      <c r="F17" s="34"/>
      <c r="G17" s="34"/>
      <c r="H17" s="35"/>
    </row>
    <row r="18" spans="2:11" ht="15.75" thickBot="1" x14ac:dyDescent="0.3">
      <c r="B18" s="30" t="s">
        <v>46</v>
      </c>
      <c r="C18" s="27">
        <f>300*2/365</f>
        <v>1.6438356164383561</v>
      </c>
      <c r="D18" s="92">
        <f t="shared" ref="D18:E18" si="5">300*2/365</f>
        <v>1.6438356164383561</v>
      </c>
      <c r="E18" s="93">
        <f t="shared" si="5"/>
        <v>1.6438356164383561</v>
      </c>
      <c r="F18" s="88">
        <f>+C18*1.1534</f>
        <v>1.8959999999999999</v>
      </c>
      <c r="G18" s="91">
        <f t="shared" ref="G18:H18" si="6">+D18*1.1534</f>
        <v>1.8959999999999999</v>
      </c>
      <c r="H18" s="88">
        <f t="shared" si="6"/>
        <v>1.8959999999999999</v>
      </c>
    </row>
    <row r="19" spans="2:11" ht="15.75" thickBot="1" x14ac:dyDescent="0.3">
      <c r="B19" s="23" t="s">
        <v>47</v>
      </c>
      <c r="C19" s="103">
        <f>5*2/365</f>
        <v>2.7397260273972601E-2</v>
      </c>
      <c r="D19" s="104">
        <f t="shared" ref="D19:H19" si="7">5*2/365</f>
        <v>2.7397260273972601E-2</v>
      </c>
      <c r="E19" s="105">
        <f t="shared" si="7"/>
        <v>2.7397260273972601E-2</v>
      </c>
      <c r="F19" s="106">
        <f t="shared" si="7"/>
        <v>2.7397260273972601E-2</v>
      </c>
      <c r="G19" s="107">
        <f t="shared" si="7"/>
        <v>2.7397260273972601E-2</v>
      </c>
      <c r="H19" s="106">
        <f t="shared" si="7"/>
        <v>2.7397260273972601E-2</v>
      </c>
    </row>
    <row r="20" spans="2:11" ht="15.75" thickBot="1" x14ac:dyDescent="0.3">
      <c r="B20" s="30" t="s">
        <v>18</v>
      </c>
      <c r="C20" s="27">
        <v>2.5</v>
      </c>
      <c r="D20" s="90">
        <v>2.5</v>
      </c>
      <c r="E20" s="27">
        <v>2.5</v>
      </c>
      <c r="F20" s="88">
        <v>2.5</v>
      </c>
      <c r="G20" s="91">
        <v>2.5</v>
      </c>
      <c r="H20" s="88">
        <v>2.5</v>
      </c>
    </row>
    <row r="21" spans="2:11" ht="15.75" thickBot="1" x14ac:dyDescent="0.3">
      <c r="B21" s="108" t="s">
        <v>57</v>
      </c>
      <c r="C21" s="27">
        <v>0.15</v>
      </c>
      <c r="D21" s="92">
        <v>0.15</v>
      </c>
      <c r="E21" s="93">
        <v>0.15</v>
      </c>
      <c r="F21" s="88">
        <f>+C21*1.1534</f>
        <v>0.17301</v>
      </c>
      <c r="G21" s="91">
        <f t="shared" ref="G21:H21" si="8">+D21*1.1534</f>
        <v>0.17301</v>
      </c>
      <c r="H21" s="88">
        <f t="shared" si="8"/>
        <v>0.17301</v>
      </c>
    </row>
    <row r="22" spans="2:11" ht="26.25" thickBot="1" x14ac:dyDescent="0.3">
      <c r="B22" s="23" t="s">
        <v>53</v>
      </c>
      <c r="C22" s="109" t="s">
        <v>48</v>
      </c>
      <c r="D22" s="110"/>
      <c r="E22" s="109"/>
      <c r="F22" s="91">
        <v>0.38</v>
      </c>
      <c r="G22" s="111"/>
      <c r="H22" s="112"/>
    </row>
    <row r="23" spans="2:11" ht="26.25" thickBot="1" x14ac:dyDescent="0.3">
      <c r="B23" s="45" t="s">
        <v>54</v>
      </c>
      <c r="C23" s="109"/>
      <c r="D23" s="110"/>
      <c r="E23" s="109"/>
      <c r="F23" s="113">
        <v>2.8</v>
      </c>
      <c r="G23" s="112"/>
      <c r="H23" s="114"/>
    </row>
    <row r="24" spans="2:11" ht="39" thickBot="1" x14ac:dyDescent="0.3">
      <c r="B24" s="30" t="s">
        <v>49</v>
      </c>
      <c r="C24" s="115">
        <v>1.37</v>
      </c>
      <c r="D24" s="116">
        <v>1.37</v>
      </c>
      <c r="E24" s="115">
        <v>1.37</v>
      </c>
      <c r="F24" s="88">
        <v>1.37</v>
      </c>
      <c r="G24" s="88">
        <v>1.37</v>
      </c>
      <c r="H24" s="88">
        <v>1.37</v>
      </c>
    </row>
    <row r="25" spans="2:11" ht="26.25" thickBot="1" x14ac:dyDescent="0.3">
      <c r="B25" s="30" t="s">
        <v>24</v>
      </c>
      <c r="C25" s="117">
        <v>0.43</v>
      </c>
      <c r="D25" s="116">
        <v>0.43</v>
      </c>
      <c r="E25" s="115">
        <v>0.43</v>
      </c>
      <c r="F25" s="91">
        <f>+C25*1.1534</f>
        <v>0.49596199999999996</v>
      </c>
      <c r="G25" s="91">
        <f t="shared" ref="G25:H25" si="9">+D25*1.1534</f>
        <v>0.49596199999999996</v>
      </c>
      <c r="H25" s="113">
        <f t="shared" si="9"/>
        <v>0.49596199999999996</v>
      </c>
    </row>
    <row r="26" spans="2:11" ht="19.5" thickBot="1" x14ac:dyDescent="0.3">
      <c r="B26" s="118" t="s">
        <v>25</v>
      </c>
      <c r="C26" s="119">
        <v>2021</v>
      </c>
      <c r="D26" s="120"/>
      <c r="E26" s="121"/>
      <c r="F26" s="122"/>
      <c r="G26" s="123"/>
      <c r="H26" s="124"/>
      <c r="K26" s="85"/>
    </row>
    <row r="27" spans="2:11" ht="15.75" thickBot="1" x14ac:dyDescent="0.3">
      <c r="B27" s="125"/>
      <c r="C27" s="126">
        <f>SUM(C16,C18:C25)</f>
        <v>33.471232876712328</v>
      </c>
      <c r="D27" s="127">
        <f t="shared" ref="D27:H27" si="10">SUM(D16,D18:D25)</f>
        <v>33.161232876712326</v>
      </c>
      <c r="E27" s="128">
        <f t="shared" si="10"/>
        <v>28.731232876712326</v>
      </c>
      <c r="F27" s="129">
        <f t="shared" si="10"/>
        <v>41.244489260273959</v>
      </c>
      <c r="G27" s="130">
        <f t="shared" si="10"/>
        <v>37.544489260273956</v>
      </c>
      <c r="H27" s="131">
        <f t="shared" si="10"/>
        <v>32.856169260273973</v>
      </c>
      <c r="K27" s="85"/>
    </row>
    <row r="28" spans="2:11" ht="15.75" thickBot="1" x14ac:dyDescent="0.3">
      <c r="B28" s="132" t="s">
        <v>50</v>
      </c>
      <c r="C28" s="133"/>
      <c r="D28" s="133"/>
      <c r="E28" s="133"/>
      <c r="F28" s="133"/>
      <c r="G28" s="133"/>
      <c r="H28" s="134"/>
    </row>
    <row r="29" spans="2:11" x14ac:dyDescent="0.25">
      <c r="B29" s="135" t="s">
        <v>51</v>
      </c>
      <c r="C29" s="136"/>
      <c r="D29" s="136"/>
      <c r="E29" s="136"/>
      <c r="F29" s="136"/>
      <c r="G29" s="136"/>
      <c r="H29" s="137"/>
    </row>
    <row r="30" spans="2:11" ht="27" customHeight="1" thickBot="1" x14ac:dyDescent="0.3">
      <c r="B30" s="138"/>
      <c r="C30" s="139"/>
      <c r="D30" s="139"/>
      <c r="E30" s="139"/>
      <c r="F30" s="139"/>
      <c r="G30" s="139"/>
      <c r="H30" s="140"/>
    </row>
    <row r="31" spans="2:11" ht="47.25" customHeight="1" thickBot="1" x14ac:dyDescent="0.3">
      <c r="B31" s="141" t="s">
        <v>52</v>
      </c>
      <c r="C31" s="142"/>
      <c r="D31" s="142"/>
      <c r="E31" s="142"/>
      <c r="F31" s="142"/>
      <c r="G31" s="142"/>
      <c r="H31" s="143"/>
    </row>
    <row r="32" spans="2:11" ht="102" customHeight="1" thickBot="1" x14ac:dyDescent="0.3">
      <c r="B32" s="141" t="s">
        <v>55</v>
      </c>
      <c r="C32" s="142"/>
      <c r="D32" s="142"/>
      <c r="E32" s="142"/>
      <c r="F32" s="142"/>
      <c r="G32" s="142"/>
      <c r="H32" s="143"/>
    </row>
    <row r="33" spans="2:8" ht="102" customHeight="1" thickBot="1" x14ac:dyDescent="0.3">
      <c r="B33" s="141" t="s">
        <v>56</v>
      </c>
      <c r="C33" s="142"/>
      <c r="D33" s="142"/>
      <c r="E33" s="142"/>
      <c r="F33" s="142"/>
      <c r="G33" s="142"/>
      <c r="H33" s="143"/>
    </row>
  </sheetData>
  <mergeCells count="12">
    <mergeCell ref="B28:H28"/>
    <mergeCell ref="B29:H30"/>
    <mergeCell ref="B31:H31"/>
    <mergeCell ref="B32:H32"/>
    <mergeCell ref="B33:H33"/>
    <mergeCell ref="B1:H1"/>
    <mergeCell ref="B2:H2"/>
    <mergeCell ref="C3:D3"/>
    <mergeCell ref="B17:H17"/>
    <mergeCell ref="B26:B27"/>
    <mergeCell ref="C26:E26"/>
    <mergeCell ref="F26:H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strutture abitative</vt:lpstr>
      <vt:lpstr>centri 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dpp1038329</dc:creator>
  <cp:lastModifiedBy>dpp1038329</cp:lastModifiedBy>
  <dcterms:created xsi:type="dcterms:W3CDTF">2024-08-19T13:44:42Z</dcterms:created>
  <dcterms:modified xsi:type="dcterms:W3CDTF">2024-08-19T13:49:51Z</dcterms:modified>
</cp:coreProperties>
</file>